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120" windowWidth="10170" windowHeight="7980" tabRatio="573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<sst xmlns="http://schemas.openxmlformats.org/spreadsheetml/2006/main" count="1069" uniqueCount="872">
  <si>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</si>
  <si>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</si>
  <si>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</si>
  <si>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</si>
  <si>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</si>
  <si>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</si>
  <si>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</si>
  <si>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</si>
  <si>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</si>
  <si>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</si>
  <si>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</si>
  <si>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</si>
  <si>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</si>
  <si>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</si>
  <si>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</si>
  <si>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</si>
  <si>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</si>
  <si>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</si>
  <si>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</si>
  <si>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</si>
  <si>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</si>
  <si>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</si>
  <si>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</si>
  <si>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</si>
  <si>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</si>
  <si>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</si>
  <si>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</si>
  <si>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</si>
  <si>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</si>
  <si>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</si>
  <si>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</si>
  <si>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</si>
  <si>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</si>
  <si>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</si>
  <si>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</si>
  <si>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</si>
  <si>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</si>
  <si>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</si>
  <si>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</si>
  <si>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</si>
  <si>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</si>
  <si>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</si>
  <si>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</si>
  <si>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</si>
  <si>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</si>
  <si>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</si>
  <si>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</si>
  <si>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</si>
  <si>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</si>
  <si>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</si>
  <si>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</si>
  <si>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</si>
  <si>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</si>
  <si>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</si>
  <si>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</si>
  <si>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</si>
  <si>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</si>
  <si>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</si>
  <si>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</si>
  <si>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</si>
  <si>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</si>
  <si>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</si>
  <si>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</si>
  <si>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</si>
  <si>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</si>
  <si>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</si>
  <si>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</si>
  <si>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</si>
  <si>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</si>
  <si>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</si>
  <si>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</si>
  <si>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</si>
  <si>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</si>
  <si>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</si>
  <si>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</si>
  <si>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</si>
  <si>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</si>
  <si>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</si>
  <si>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</si>
  <si>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</si>
  <si>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</si>
  <si>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</si>
  <si>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</si>
  <si>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</si>
  <si>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</si>
  <si>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</si>
  <si>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</si>
  <si>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</si>
  <si>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</si>
  <si>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</si>
  <si>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</si>
  <si>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</si>
  <si>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</si>
  <si>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</si>
  <si>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</si>
  <si>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</si>
  <si>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</si>
  <si>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</si>
  <si>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</si>
  <si>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</si>
  <si>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</si>
  <si>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</si>
  <si>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</si>
  <si>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</si>
  <si>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</si>
  <si>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</si>
  <si>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</si>
  <si>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</si>
  <si>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</si>
  <si>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</si>
  <si>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</si>
  <si>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</si>
  <si>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</si>
  <si>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</si>
  <si>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</si>
  <si>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</si>
  <si>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</si>
  <si>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</si>
  <si>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</si>
  <si>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</si>
  <si>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</si>
  <si>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</si>
  <si>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</si>
  <si>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</si>
  <si>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</si>
  <si>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</si>
  <si>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</si>
  <si>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</si>
  <si>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</si>
  <si>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</si>
  <si>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</si>
  <si>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</si>
  <si>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</si>
  <si>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</si>
  <si>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</si>
  <si>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</si>
  <si>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</si>
  <si>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</si>
  <si>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</si>
  <si>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</si>
  <si>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</si>
  <si>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</si>
  <si>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</si>
  <si>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</si>
  <si>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</si>
  <si>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</si>
  <si>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</si>
  <si>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</si>
  <si>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</si>
  <si>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</si>
  <si>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</si>
  <si>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</si>
  <si>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</si>
  <si>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</si>
  <si>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</si>
  <si>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</si>
  <si>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</si>
  <si>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</si>
  <si>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</si>
  <si>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</si>
  <si>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</si>
  <si>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</si>
  <si>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</si>
  <si>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</si>
  <si>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</si>
  <si>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</si>
  <si>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</si>
  <si>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</si>
  <si>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</si>
  <si>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</si>
  <si>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</si>
  <si>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</si>
  <si>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</si>
  <si>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</si>
  <si>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</si>
  <si>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</si>
  <si>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</si>
  <si>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</si>
  <si>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</si>
  <si>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</si>
  <si>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</si>
  <si>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</si>
  <si>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</si>
  <si>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</si>
  <si>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</si>
  <si>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</si>
  <si>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</si>
  <si>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</si>
  <si>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</si>
  <si>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</si>
  <si>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</si>
  <si>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</si>
  <si>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</si>
  <si>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</si>
  <si>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</si>
  <si>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</si>
  <si>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</si>
  <si>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</si>
  <si>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</si>
  <si>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</si>
  <si>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</si>
  <si>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</si>
  <si>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</si>
  <si>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</si>
  <si>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</si>
  <si>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</si>
  <si>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</si>
  <si>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</si>
  <si>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</si>
  <si>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</si>
  <si>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</si>
  <si>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</si>
  <si>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</si>
  <si>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</si>
  <si>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</si>
  <si>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</si>
  <si>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</si>
  <si>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</si>
  <si>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</si>
  <si>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</si>
  <si>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</si>
  <si>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</si>
  <si>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</si>
  <si>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</si>
  <si>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</si>
  <si>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</si>
  <si>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</si>
  <si>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</si>
  <si>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</si>
  <si>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</si>
  <si>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</si>
  <si>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</si>
  <si>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</si>
  <si>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</si>
  <si>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</si>
  <si>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</si>
  <si>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</si>
  <si>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</si>
  <si>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</si>
  <si>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</si>
  <si>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</si>
  <si>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</si>
  <si>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</si>
  <si>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</si>
  <si>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</si>
  <si>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</si>
  <si>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</si>
  <si>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</si>
  <si>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</si>
  <si>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</si>
  <si>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</si>
  <si>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</si>
  <si>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</si>
  <si>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</si>
  <si>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</si>
  <si>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</si>
  <si>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</si>
  <si>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</si>
  <si>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</si>
  <si>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</si>
  <si>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</si>
  <si>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</si>
  <si>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</si>
  <si>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</si>
  <si>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</si>
  <si>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</si>
  <si>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</si>
  <si>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</si>
  <si>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</si>
  <si>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</si>
  <si>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</si>
  <si>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</si>
  <si>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</si>
  <si>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</si>
  <si>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</si>
  <si>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</si>
  <si>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</si>
  <si>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</si>
  <si>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</si>
  <si>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</si>
  <si>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</si>
  <si>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</si>
  <si>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</si>
  <si>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</si>
  <si>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</si>
  <si>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</si>
  <si>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</si>
  <si>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</si>
  <si>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</si>
  <si>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</si>
  <si>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</si>
  <si>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</si>
  <si>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</si>
  <si>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</si>
  <si>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</si>
  <si>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</si>
  <si>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</si>
  <si>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</si>
  <si>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</si>
  <si>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</si>
  <si>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</si>
  <si>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</si>
  <si>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</si>
  <si>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</si>
  <si>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</si>
  <si>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</si>
  <si>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</si>
  <si>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</si>
  <si>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</si>
  <si>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</si>
  <si>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</si>
  <si>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</si>
  <si>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</si>
  <si>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</si>
  <si>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</si>
  <si>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</si>
  <si>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</si>
  <si>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</si>
  <si>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</si>
  <si>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</si>
  <si>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</si>
  <si>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</si>
  <si>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</si>
  <si>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</si>
  <si>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</si>
  <si>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</si>
  <si>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</si>
  <si>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</si>
  <si>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</si>
  <si>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</si>
  <si>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</si>
  <si>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</si>
  <si>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</si>
  <si>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</si>
  <si>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</si>
  <si>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</si>
  <si>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</si>
  <si>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</si>
  <si>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</si>
  <si>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</si>
  <si>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</si>
  <si>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</si>
  <si>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</si>
  <si>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</si>
  <si>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</si>
  <si>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</si>
  <si>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</si>
  <si>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</si>
  <si>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</si>
  <si>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</si>
  <si>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</si>
  <si>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</si>
  <si>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</si>
  <si>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</si>
  <si>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</si>
  <si>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</si>
  <si>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</si>
  <si>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</si>
  <si>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</si>
  <si>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</si>
  <si>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</si>
  <si>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</si>
  <si>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</si>
  <si>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</si>
  <si>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</si>
  <si>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</si>
  <si>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</si>
  <si>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</si>
  <si>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</si>
  <si>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</si>
  <si>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</si>
  <si>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</si>
  <si>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</si>
  <si>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</si>
  <si>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</si>
  <si>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</si>
  <si>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</si>
  <si>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</si>
  <si>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</si>
  <si>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</si>
  <si>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</si>
  <si>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</si>
  <si>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</si>
  <si>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</si>
  <si>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</si>
  <si>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</si>
  <si>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</si>
  <si>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</si>
  <si>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</si>
  <si>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</si>
  <si>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</si>
  <si>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</si>
  <si>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</si>
  <si>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</si>
  <si>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</si>
  <si>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</si>
  <si>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</si>
  <si>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</si>
  <si>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</si>
  <si>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</si>
  <si>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</si>
  <si>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</si>
  <si>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</si>
  <si>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</si>
  <si>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</si>
  <si>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</si>
  <si>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</si>
  <si>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</si>
  <si>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</si>
  <si>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</si>
  <si>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</si>
  <si>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</si>
  <si>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</si>
  <si>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</si>
  <si>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</si>
  <si>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</si>
  <si>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</si>
  <si>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</si>
  <si>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</si>
  <si>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</si>
  <si>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</si>
  <si>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</si>
  <si>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</si>
  <si>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</si>
  <si>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</si>
  <si>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</si>
  <si>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</si>
  <si>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</si>
  <si>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</si>
  <si>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</si>
  <si>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</si>
  <si>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</si>
  <si>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</si>
  <si>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</si>
  <si>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</si>
  <si>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</si>
  <si>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</si>
  <si>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</si>
  <si>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</si>
  <si>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</si>
  <si>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</si>
  <si>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</si>
  <si>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</si>
  <si>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</si>
  <si>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</si>
  <si>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</si>
  <si>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</si>
  <si>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</si>
  <si>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</si>
  <si>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</si>
  <si>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</si>
  <si>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</si>
  <si>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</si>
  <si>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</si>
  <si>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</si>
  <si>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</si>
  <si>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</si>
  <si>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</si>
  <si>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</si>
  <si>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</si>
  <si>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</si>
  <si>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</si>
  <si>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</si>
  <si>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</si>
  <si>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</si>
  <si>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</si>
  <si>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</si>
  <si>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</si>
  <si>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</si>
  <si>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</si>
  <si>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</si>
  <si>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</si>
  <si>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</si>
  <si>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</si>
  <si>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</si>
  <si>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</si>
  <si>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</si>
  <si>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</si>
  <si>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</si>
  <si>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</si>
  <si>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</si>
  <si>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</si>
  <si>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</si>
  <si>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</si>
  <si>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</si>
  <si>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</si>
  <si>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</si>
  <si>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</si>
  <si>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</si>
  <si>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</si>
  <si>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</si>
  <si>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</si>
  <si>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</si>
  <si>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</si>
  <si>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</si>
  <si>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</si>
  <si>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</si>
  <si>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</si>
  <si>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</si>
  <si>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</si>
  <si>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</si>
  <si>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</si>
  <si>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</si>
  <si>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</si>
  <si>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</si>
  <si>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</si>
  <si>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</si>
  <si>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</si>
  <si>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</si>
  <si>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</si>
  <si>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</si>
  <si>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</si>
  <si>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</si>
  <si>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</si>
  <si>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</si>
  <si>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</si>
  <si>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</si>
  <si>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</si>
  <si>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</si>
  <si>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</si>
  <si>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</si>
  <si>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</si>
  <si>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</si>
  <si>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</si>
  <si>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</si>
  <si>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</si>
  <si>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</si>
  <si>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</si>
  <si>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</si>
  <si>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</si>
  <si>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</si>
  <si>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</si>
  <si>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</si>
  <si>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</si>
  <si>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</si>
  <si>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</si>
  <si>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</si>
  <si>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</si>
  <si>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</si>
  <si>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</si>
  <si>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</si>
  <si>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</si>
  <si>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</si>
  <si>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</si>
  <si>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</si>
  <si>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</si>
  <si>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</si>
  <si>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</si>
  <si>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</si>
  <si>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</si>
  <si>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</si>
  <si>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</si>
  <si>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</si>
  <si>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</si>
  <si>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</si>
  <si>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</si>
  <si>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</si>
  <si>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</si>
  <si>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</si>
  <si>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</si>
  <si>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</si>
  <si>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</si>
  <si>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</si>
  <si>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</si>
  <si>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</si>
  <si>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</si>
  <si>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</si>
  <si>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</si>
  <si>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</si>
  <si>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</si>
  <si>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</si>
  <si>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</si>
  <si>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</si>
  <si>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</si>
  <si>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</si>
  <si>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</si>
  <si>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</si>
  <si>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</si>
  <si>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</si>
  <si>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</si>
  <si>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</si>
  <si>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</si>
  <si>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</si>
  <si>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</si>
  <si>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</si>
  <si>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</si>
  <si>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</si>
  <si>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</si>
  <si>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</si>
  <si>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</si>
  <si>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</si>
  <si>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</si>
  <si>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</si>
  <si>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</si>
  <si>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</si>
  <si>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</si>
  <si>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</si>
  <si>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</si>
  <si>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</si>
  <si>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</si>
  <si>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</si>
  <si>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</si>
  <si>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</si>
  <si>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</si>
  <si>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</si>
  <si>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</si>
  <si>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</si>
  <si>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</si>
  <si>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</si>
  <si>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</si>
  <si>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</si>
  <si>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</si>
  <si>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</si>
  <si>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</si>
  <si>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</si>
  <si>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</si>
  <si>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</si>
  <si>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</si>
  <si>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</si>
  <si>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</si>
  <si>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</si>
  <si>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</si>
  <si>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</si>
  <si>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</si>
  <si>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</si>
  <si>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</si>
  <si>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</si>
  <si>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</si>
  <si>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</si>
  <si>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</si>
  <si>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</si>
  <si>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</si>
  <si>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</si>
  <si>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</si>
  <si>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</si>
  <si>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</si>
  <si>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</si>
  <si>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</si>
  <si>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</si>
  <si>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</si>
  <si>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</si>
  <si>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</si>
  <si>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</si>
  <si>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</si>
  <si>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</si>
  <si>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</si>
  <si>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</si>
  <si>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</si>
  <si>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</si>
  <si>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</si>
  <si>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</si>
  <si>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</si>
  <si>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</si>
  <si>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</si>
  <si>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</si>
  <si>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</si>
  <si>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</si>
  <si>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</si>
  <si>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</si>
  <si>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</si>
  <si>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</si>
  <si>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</si>
  <si>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</si>
  <si>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</si>
  <si>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</si>
  <si>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</si>
  <si>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</si>
  <si>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</si>
  <si>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</si>
  <si>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</si>
  <si>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</si>
  <si>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</si>
  <si>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</si>
  <si>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</si>
  <si>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</si>
  <si>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</si>
  <si>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</si>
  <si>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</si>
  <si>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</si>
  <si>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</si>
  <si>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</si>
  <si>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</si>
  <si>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</si>
  <si>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</si>
  <si>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</si>
  <si>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</si>
  <si>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</si>
  <si>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</si>
  <si>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</si>
  <si>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</si>
  <si>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</si>
  <si>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</si>
  <si>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</si>
  <si>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</si>
  <si>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</si>
  <si>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</si>
  <si>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</si>
  <si>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</si>
  <si>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</si>
  <si>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</si>
  <si>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</si>
  <si>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</si>
  <si>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</si>
  <si>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</si>
  <si>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</si>
  <si>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</si>
  <si>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</si>
  <si>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</si>
  <si>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</si>
  <si>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</si>
  <si>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</si>
  <si>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</si>
  <si>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</si>
  <si>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</si>
  <si>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</si>
  <si>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</si>
  <si>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</si>
  <si>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</si>
  <si>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</si>
  <si>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</si>
  <si>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</si>
  <si>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</si>
  <si>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</si>
  <si>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</si>
  <si>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</si>
  <si>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</si>
  <si>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</si>
  <si>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</si>
  <si>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</si>
  <si>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</si>
  <si>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</si>
  <si>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</si>
  <si>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</si>
  <si>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</si>
  <si>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</si>
  <si>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</si>
  <si>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</si>
  <si>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</si>
  <si>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</si>
  <si>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</si>
  <si>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</si>
  <si>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</si>
  <si>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</si>
  <si>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</si>
  <si>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</si>
  <si>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</si>
  <si>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</si>
  <si>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</si>
  <si>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</si>
  <si>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</si>
  <si>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</si>
  <si>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</si>
  <si>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</si>
  <si>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</si>
  <si>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</si>
  <si>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</si>
  <si>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</si>
  <si>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</si>
  <si>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</si>
  <si>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</si>
  <si>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</si>
  <si>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</si>
  <si>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</si>
  <si>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</si>
  <si>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</si>
  <si>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</si>
  <si>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</si>
  <si>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</si>
  <si>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</si>
  <si>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</si>
  <si>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</si>
  <si>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</si>
  <si>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</si>
  <si>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</si>
  <si>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</si>
  <si>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</si>
  <si>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</si>
  <si>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</si>
  <si>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</si>
  <si>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</si>
  <si>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</si>
  <si>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</si>
  <si>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</si>
  <si>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</si>
  <si>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</si>
  <si>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</si>
  <si>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</si>
  <si>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</si>
  <si>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</si>
  <si>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</si>
  <si>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</si>
  <si>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</si>
  <si>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</si>
  <si>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</si>
  <si>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</si>
  <si>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</si>
  <si>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</si>
  <si>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</si>
  <si>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</si>
  <si>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</si>
  <si>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</si>
  <si>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</si>
  <si>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</si>
  <si>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</si>
  <si>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</si>
  <si>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</si>
  <si>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</si>
  <si>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</si>
  <si>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</si>
  <si>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</si>
  <si>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</si>
  <si>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</si>
  <si>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</si>
  <si>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</si>
  <si>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</si>
  <si>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</si>
  <si>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</si>
  <si>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</si>
  <si>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</si>
  <si>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</si>
  <si>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</si>
  <si>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</si>
  <si>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</si>
  <si>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</si>
  <si>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</si>
  <si>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</si>
  <si>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</si>
  <si>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</si>
  <si>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</si>
  <si>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</si>
  <si>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</si>
  <si>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</si>
  <si>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</si>
  <si>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</si>
  <si>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</si>
  <si>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</si>
  <si>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</si>
  <si>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</si>
  <si>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</si>
  <si>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</si>
  <si>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</si>
  <si>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</si>
  <si>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</si>
  <si>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</si>
  <si>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</si>
  <si>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</si>
  <si>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</si>
  <si>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</si>
  <si>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</si>
  <si>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</si>
  <si>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</si>
  <si>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</si>
  <si>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</si>
  <si>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</si>
  <si>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</si>
  <si>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</si>
  <si>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</si>
  <si>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</si>
  <si>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</si>
  <si>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</si>
  <si>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ИНТЕРКАПИТАЛ ПРОПЪРТИ ДИВЕЛОПМЪНТ АДСИЦ</t>
  </si>
  <si>
    <t>1. Марина Кейп Мениджмънт ЕООД</t>
  </si>
  <si>
    <t>Ръководител: Величко Клингов</t>
  </si>
  <si>
    <t>Величко Клингов</t>
  </si>
  <si>
    <t>Съставител: ОПТИМА ОДИТ АД</t>
  </si>
  <si>
    <t>ОПТИМА ОДИТ АД</t>
  </si>
  <si>
    <t xml:space="preserve">                                    Съставител: </t>
  </si>
  <si>
    <t>01.01.2016-30.06.2016</t>
  </si>
  <si>
    <t>Дата на съставяне: 29.07.2016</t>
  </si>
  <si>
    <t xml:space="preserve">Дата на съставяне: 29.07.2016                </t>
  </si>
  <si>
    <t>Дата  на съставяне: 29.07.2016</t>
  </si>
  <si>
    <t>29.07.2016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</si>
</sst>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170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36" borderId="19" xfId="63" applyNumberFormat="1" applyFont="1" applyFill="1" applyBorder="1" applyAlignment="1" applyProtection="1">
      <alignment vertical="top" wrapText="1"/>
      <protection locked="0"/>
    </xf>
    <xf numFmtId="1" fontId="10" fillId="0" borderId="20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1" xfId="63" applyNumberFormat="1" applyFont="1" applyBorder="1" applyAlignment="1" applyProtection="1">
      <alignment vertical="top" wrapText="1"/>
      <protection/>
    </xf>
    <xf numFmtId="1" fontId="10" fillId="0" borderId="22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3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19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19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3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19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1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vertical="center"/>
      <protection locked="0"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3" xfId="0" applyFont="1" applyBorder="1" applyAlignment="1">
      <alignment horizontal="centerContinuous" vertical="center" wrapText="1"/>
    </xf>
    <xf numFmtId="0" fontId="6" fillId="0" borderId="23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49" fontId="21" fillId="0" borderId="10" xfId="65" applyNumberFormat="1" applyFont="1" applyBorder="1" applyAlignment="1" applyProtection="1">
      <alignment horizontal="centerContinuous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22" fillId="0" borderId="0" xfId="62" applyFont="1" applyProtection="1">
      <alignment/>
      <protection/>
    </xf>
    <xf numFmtId="0" fontId="22" fillId="0" borderId="0" xfId="62" applyFont="1">
      <alignment/>
      <protection/>
    </xf>
    <xf numFmtId="1" fontId="24" fillId="34" borderId="10" xfId="65" applyNumberFormat="1" applyFont="1" applyFill="1" applyBorder="1" applyProtection="1">
      <alignment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9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3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E49">
      <selection activeCell="G55" activeCellId="1" sqref="G79 G5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860</v>
      </c>
      <c r="F3" s="217" t="s">
        <v>2</v>
      </c>
      <c r="G3" s="172"/>
      <c r="H3" s="461">
        <v>131397743</v>
      </c>
    </row>
    <row r="4" spans="1:8" ht="15">
      <c r="A4" s="577" t="s">
        <v>3</v>
      </c>
      <c r="B4" s="583"/>
      <c r="C4" s="583"/>
      <c r="D4" s="583"/>
      <c r="E4" s="504" t="s">
        <v>159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5133</v>
      </c>
      <c r="D11" s="151">
        <v>5133</v>
      </c>
      <c r="E11" s="237" t="s">
        <v>22</v>
      </c>
      <c r="F11" s="242" t="s">
        <v>23</v>
      </c>
      <c r="G11" s="152">
        <v>6011</v>
      </c>
      <c r="H11" s="152">
        <v>6011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6011</v>
      </c>
      <c r="H12" s="153">
        <v>6011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7073</v>
      </c>
      <c r="D17" s="151">
        <v>7073</v>
      </c>
      <c r="E17" s="243" t="s">
        <v>46</v>
      </c>
      <c r="F17" s="245" t="s">
        <v>47</v>
      </c>
      <c r="G17" s="154">
        <f>G11+G14+G15+G16</f>
        <v>6011</v>
      </c>
      <c r="H17" s="154">
        <f>H11+H14+H15+H16</f>
        <v>6011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236</v>
      </c>
      <c r="D18" s="151">
        <v>263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12442</v>
      </c>
      <c r="D19" s="155">
        <f>SUM(D11:D18)</f>
        <v>12469</v>
      </c>
      <c r="E19" s="237" t="s">
        <v>53</v>
      </c>
      <c r="F19" s="242" t="s">
        <v>54</v>
      </c>
      <c r="G19" s="152">
        <v>7651</v>
      </c>
      <c r="H19" s="152">
        <v>7651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35813</v>
      </c>
      <c r="D20" s="151">
        <v>35970</v>
      </c>
      <c r="E20" s="237" t="s">
        <v>57</v>
      </c>
      <c r="F20" s="242" t="s">
        <v>58</v>
      </c>
      <c r="G20" s="158">
        <v>5224</v>
      </c>
      <c r="H20" s="158">
        <v>5224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</v>
      </c>
      <c r="H21" s="156">
        <f>SUM(H22:H24)</f>
        <v>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</v>
      </c>
      <c r="H22" s="152">
        <v>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12876</v>
      </c>
      <c r="H25" s="154">
        <f>H19+H20+H21</f>
        <v>12876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-15622</v>
      </c>
      <c r="H27" s="154">
        <f>SUM(H28:H30)</f>
        <v>-15817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9632</v>
      </c>
      <c r="H28" s="152">
        <v>9437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-25254</v>
      </c>
      <c r="H29" s="316">
        <v>-25254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195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-143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-15765</v>
      </c>
      <c r="H33" s="154">
        <f>H27+H31+H32</f>
        <v>-15622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5</v>
      </c>
      <c r="D34" s="155">
        <f>SUM(D35:D38)</f>
        <v>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3122</v>
      </c>
      <c r="H36" s="154">
        <f>H25+H17+H33</f>
        <v>3265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5</v>
      </c>
      <c r="D45" s="155">
        <f>D34+D39+D44</f>
        <v>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4766</v>
      </c>
      <c r="H47" s="152">
        <v>4890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1672</v>
      </c>
      <c r="H48" s="152">
        <v>1775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6438</v>
      </c>
      <c r="H49" s="154">
        <f>SUM(H43:H48)</f>
        <v>6665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1227</v>
      </c>
      <c r="D53" s="151">
        <v>1339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49487</v>
      </c>
      <c r="D55" s="155">
        <f>D19+D20+D21+D27+D32+D45+D51+D53+D54</f>
        <v>49783</v>
      </c>
      <c r="E55" s="237" t="s">
        <v>172</v>
      </c>
      <c r="F55" s="261" t="s">
        <v>173</v>
      </c>
      <c r="G55" s="154">
        <f>G49+G51+G52+G53+G54</f>
        <v>6438</v>
      </c>
      <c r="H55" s="154">
        <f>H49+H51+H52+H53+H54</f>
        <v>6665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23649</v>
      </c>
      <c r="H59" s="152">
        <f>235+22400+489</f>
        <v>23124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1056</v>
      </c>
      <c r="D61" s="151">
        <v>1056</v>
      </c>
      <c r="E61" s="243" t="s">
        <v>189</v>
      </c>
      <c r="F61" s="272" t="s">
        <v>190</v>
      </c>
      <c r="G61" s="154">
        <f>SUM(G62:G68)</f>
        <v>14757</v>
      </c>
      <c r="H61" s="154">
        <f>SUM(H62:H68)</f>
        <v>14882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2467</v>
      </c>
      <c r="H62" s="152">
        <v>2471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1056</v>
      </c>
      <c r="D64" s="155">
        <f>SUM(D58:D63)</f>
        <v>1056</v>
      </c>
      <c r="E64" s="237" t="s">
        <v>200</v>
      </c>
      <c r="F64" s="242" t="s">
        <v>201</v>
      </c>
      <c r="G64" s="152">
        <v>3931</v>
      </c>
      <c r="H64" s="152">
        <v>4090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8169</v>
      </c>
      <c r="H65" s="152">
        <v>8143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127</v>
      </c>
      <c r="H66" s="152">
        <v>113</v>
      </c>
    </row>
    <row r="67" spans="1:8" ht="15">
      <c r="A67" s="235" t="s">
        <v>207</v>
      </c>
      <c r="B67" s="241" t="s">
        <v>208</v>
      </c>
      <c r="C67" s="151">
        <v>2321</v>
      </c>
      <c r="D67" s="151">
        <v>2337</v>
      </c>
      <c r="E67" s="237" t="s">
        <v>209</v>
      </c>
      <c r="F67" s="242" t="s">
        <v>210</v>
      </c>
      <c r="G67" s="152">
        <v>7</v>
      </c>
      <c r="H67" s="152">
        <v>2</v>
      </c>
    </row>
    <row r="68" spans="1:8" ht="15">
      <c r="A68" s="235" t="s">
        <v>211</v>
      </c>
      <c r="B68" s="241" t="s">
        <v>212</v>
      </c>
      <c r="C68" s="151">
        <v>4555</v>
      </c>
      <c r="D68" s="151">
        <v>4864</v>
      </c>
      <c r="E68" s="237" t="s">
        <v>213</v>
      </c>
      <c r="F68" s="242" t="s">
        <v>214</v>
      </c>
      <c r="G68" s="152">
        <v>56</v>
      </c>
      <c r="H68" s="152">
        <v>63</v>
      </c>
    </row>
    <row r="69" spans="1:8" ht="15">
      <c r="A69" s="235" t="s">
        <v>215</v>
      </c>
      <c r="B69" s="241" t="s">
        <v>216</v>
      </c>
      <c r="C69" s="151">
        <v>232</v>
      </c>
      <c r="D69" s="151">
        <v>218</v>
      </c>
      <c r="E69" s="251" t="s">
        <v>78</v>
      </c>
      <c r="F69" s="242" t="s">
        <v>217</v>
      </c>
      <c r="G69" s="152">
        <v>10348</v>
      </c>
      <c r="H69" s="152">
        <f>3258+468+5651+1647</f>
        <v>11024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48754</v>
      </c>
      <c r="H71" s="161">
        <f>H59+H60+H61+H69+H70</f>
        <v>49030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158</v>
      </c>
      <c r="D74" s="151">
        <v>190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7266</v>
      </c>
      <c r="D75" s="155">
        <f>SUM(D67:D74)</f>
        <v>7609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48754</v>
      </c>
      <c r="H79" s="162">
        <f>H71+H74+H75+H76</f>
        <v>49030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55</v>
      </c>
      <c r="D89" s="151">
        <v>58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56</v>
      </c>
      <c r="D91" s="155">
        <f>SUM(D87:D90)</f>
        <v>62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449</v>
      </c>
      <c r="D92" s="151">
        <f>446+4</f>
        <v>450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8827</v>
      </c>
      <c r="D93" s="155">
        <f>D64+D75+D84+D91+D92</f>
        <v>9177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58314</v>
      </c>
      <c r="D94" s="164">
        <f>D93+D55</f>
        <v>58960</v>
      </c>
      <c r="E94" s="449" t="s">
        <v>270</v>
      </c>
      <c r="F94" s="289" t="s">
        <v>271</v>
      </c>
      <c r="G94" s="165">
        <f>G36+G39+G55+G79</f>
        <v>58314</v>
      </c>
      <c r="H94" s="165">
        <f>H36+H39+H55+H79</f>
        <v>58960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864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862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4">
      <selection activeCell="C21" sqref="C2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ИНТЕРКАПИТАЛ ПРОПЪРТИ ДИВЕЛОПМЪНТ АДСИЦ</v>
      </c>
      <c r="C2" s="586"/>
      <c r="D2" s="586"/>
      <c r="E2" s="586"/>
      <c r="F2" s="588" t="s">
        <v>2</v>
      </c>
      <c r="G2" s="588"/>
      <c r="H2" s="526">
        <f>'справка №1-БАЛАНС'!H3</f>
        <v>131397743</v>
      </c>
    </row>
    <row r="3" spans="1:8" ht="15">
      <c r="A3" s="467" t="s">
        <v>274</v>
      </c>
      <c r="B3" s="586" t="str">
        <f>'справка №1-БАЛАНС'!E4</f>
        <v> 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01.01.2016-30.06.2016</v>
      </c>
      <c r="C4" s="587"/>
      <c r="D4" s="587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9</v>
      </c>
      <c r="D9" s="46">
        <v>9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71</v>
      </c>
      <c r="D10" s="46">
        <v>116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27</v>
      </c>
      <c r="D11" s="46">
        <v>28</v>
      </c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18</v>
      </c>
      <c r="D12" s="46">
        <v>38</v>
      </c>
      <c r="E12" s="300" t="s">
        <v>78</v>
      </c>
      <c r="F12" s="549" t="s">
        <v>296</v>
      </c>
      <c r="G12" s="550">
        <v>347</v>
      </c>
      <c r="H12" s="550">
        <v>763</v>
      </c>
    </row>
    <row r="13" spans="1:18" ht="12">
      <c r="A13" s="298" t="s">
        <v>297</v>
      </c>
      <c r="B13" s="299" t="s">
        <v>298</v>
      </c>
      <c r="C13" s="46">
        <v>2</v>
      </c>
      <c r="D13" s="46">
        <v>4</v>
      </c>
      <c r="E13" s="301" t="s">
        <v>51</v>
      </c>
      <c r="F13" s="551" t="s">
        <v>299</v>
      </c>
      <c r="G13" s="548">
        <f>SUM(G9:G12)</f>
        <v>347</v>
      </c>
      <c r="H13" s="548">
        <f>SUM(H9:H12)</f>
        <v>763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112</v>
      </c>
      <c r="D16" s="47">
        <v>223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239</v>
      </c>
      <c r="D19" s="49">
        <f>SUM(D9:D15)+D16</f>
        <v>418</v>
      </c>
      <c r="E19" s="304" t="s">
        <v>316</v>
      </c>
      <c r="F19" s="552" t="s">
        <v>317</v>
      </c>
      <c r="G19" s="550"/>
      <c r="H19" s="575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75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75"/>
    </row>
    <row r="22" spans="1:8" ht="24">
      <c r="A22" s="304" t="s">
        <v>323</v>
      </c>
      <c r="B22" s="305" t="s">
        <v>324</v>
      </c>
      <c r="C22" s="46">
        <v>800</v>
      </c>
      <c r="D22" s="46">
        <v>969</v>
      </c>
      <c r="E22" s="304" t="s">
        <v>325</v>
      </c>
      <c r="F22" s="552" t="s">
        <v>326</v>
      </c>
      <c r="G22" s="550"/>
      <c r="H22" s="575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75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801</v>
      </c>
      <c r="D26" s="49">
        <f>SUM(D22:D25)</f>
        <v>970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1040</v>
      </c>
      <c r="D28" s="50">
        <f>D26+D19</f>
        <v>1388</v>
      </c>
      <c r="E28" s="127" t="s">
        <v>338</v>
      </c>
      <c r="F28" s="554" t="s">
        <v>339</v>
      </c>
      <c r="G28" s="548">
        <f>G13+G15+G24</f>
        <v>347</v>
      </c>
      <c r="H28" s="548">
        <f>H13+H15+H24</f>
        <v>763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693</v>
      </c>
      <c r="H30" s="53">
        <f>IF((D28-H28)&gt;0,D28-H28,0)</f>
        <v>625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/>
      <c r="D31" s="46"/>
      <c r="E31" s="296" t="s">
        <v>853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>
        <v>550</v>
      </c>
      <c r="H32" s="550">
        <v>719</v>
      </c>
    </row>
    <row r="33" spans="1:18" ht="12">
      <c r="A33" s="128" t="s">
        <v>350</v>
      </c>
      <c r="B33" s="306" t="s">
        <v>351</v>
      </c>
      <c r="C33" s="49">
        <f>C28+C31+C32</f>
        <v>1040</v>
      </c>
      <c r="D33" s="49">
        <f>D28+D31+D32</f>
        <v>1388</v>
      </c>
      <c r="E33" s="127" t="s">
        <v>352</v>
      </c>
      <c r="F33" s="554" t="s">
        <v>353</v>
      </c>
      <c r="G33" s="53">
        <f>G32+G31+G28</f>
        <v>897</v>
      </c>
      <c r="H33" s="53">
        <f>H32+H31+H28</f>
        <v>1482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94</v>
      </c>
      <c r="E34" s="128" t="s">
        <v>356</v>
      </c>
      <c r="F34" s="554" t="s">
        <v>357</v>
      </c>
      <c r="G34" s="548">
        <f>IF((C33-G33)&gt;0,C33-G33,0)</f>
        <v>143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94</v>
      </c>
      <c r="E39" s="313" t="s">
        <v>368</v>
      </c>
      <c r="F39" s="558" t="s">
        <v>369</v>
      </c>
      <c r="G39" s="559">
        <f>IF(G34&gt;0,IF(C35+G34&lt;0,0,C35+G34),IF(C34-C35&lt;0,C35-C34,0))</f>
        <v>143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94</v>
      </c>
      <c r="E41" s="127" t="s">
        <v>375</v>
      </c>
      <c r="F41" s="571" t="s">
        <v>376</v>
      </c>
      <c r="G41" s="52">
        <f>IF(C39=0,IF(G39-G40&gt;0,G39-G40+C40,0),IF(C39-C40&lt;0,C40-C39+G40,0))</f>
        <v>143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1040</v>
      </c>
      <c r="D42" s="53">
        <f>D33+D35+D39</f>
        <v>1482</v>
      </c>
      <c r="E42" s="128" t="s">
        <v>379</v>
      </c>
      <c r="F42" s="129" t="s">
        <v>380</v>
      </c>
      <c r="G42" s="53">
        <f>G39+G33</f>
        <v>1040</v>
      </c>
      <c r="H42" s="53">
        <f>H39+H33</f>
        <v>1482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858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42580</v>
      </c>
      <c r="C48" s="427" t="s">
        <v>381</v>
      </c>
      <c r="D48" s="584" t="s">
        <v>865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863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8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ИНТЕРКАПИТАЛ ПРОПЪРТИ ДИВЕЛОПМЪНТ АДСИЦ</v>
      </c>
      <c r="C4" s="541" t="s">
        <v>2</v>
      </c>
      <c r="D4" s="541">
        <f>'справка №1-БАЛАНС'!H3</f>
        <v>131397743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23</v>
      </c>
      <c r="D10" s="54">
        <v>112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</v>
      </c>
      <c r="D11" s="54">
        <v>-109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-30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>
        <v>-67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f>10-25</f>
        <v>-15</v>
      </c>
      <c r="D19" s="54">
        <v>64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0</v>
      </c>
      <c r="D20" s="55">
        <f>SUM(D10:D19)</f>
        <v>-30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247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</v>
      </c>
      <c r="D37" s="54">
        <v>-122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</v>
      </c>
      <c r="D39" s="54">
        <v>-104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-6</v>
      </c>
      <c r="D42" s="55">
        <f>SUM(D34:D41)</f>
        <v>21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-6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62</v>
      </c>
      <c r="D44" s="132">
        <v>103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56</v>
      </c>
      <c r="D45" s="55">
        <f>D44+D43</f>
        <v>94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56</v>
      </c>
      <c r="D46" s="56">
        <v>101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31496062992125984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4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ИНТЕРКАПИТАЛ ПРОПЪРТИ ДИВЕЛОПМЪНТ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131397743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01.01.2016-30.06.2016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6011</v>
      </c>
      <c r="D11" s="58">
        <f>'справка №1-БАЛАНС'!H19</f>
        <v>7651</v>
      </c>
      <c r="E11" s="58">
        <f>'справка №1-БАЛАНС'!H20</f>
        <v>5224</v>
      </c>
      <c r="F11" s="58">
        <f>'справка №1-БАЛАНС'!H22</f>
        <v>1</v>
      </c>
      <c r="G11" s="58">
        <f>'справка №1-БАЛАНС'!H23</f>
        <v>0</v>
      </c>
      <c r="H11" s="60"/>
      <c r="I11" s="58">
        <f>'справка №1-БАЛАНС'!H28+'справка №1-БАЛАНС'!H31</f>
        <v>9632</v>
      </c>
      <c r="J11" s="58">
        <f>'справка №1-БАЛАНС'!H29+'справка №1-БАЛАНС'!H32</f>
        <v>-25254</v>
      </c>
      <c r="K11" s="60"/>
      <c r="L11" s="344">
        <f>SUM(C11:K11)</f>
        <v>3265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6011</v>
      </c>
      <c r="D15" s="61">
        <f aca="true" t="shared" si="2" ref="D15:M15">D11+D12</f>
        <v>7651</v>
      </c>
      <c r="E15" s="61">
        <f t="shared" si="2"/>
        <v>5224</v>
      </c>
      <c r="F15" s="61">
        <f t="shared" si="2"/>
        <v>1</v>
      </c>
      <c r="G15" s="61">
        <f t="shared" si="2"/>
        <v>0</v>
      </c>
      <c r="H15" s="61">
        <f t="shared" si="2"/>
        <v>0</v>
      </c>
      <c r="I15" s="61">
        <f t="shared" si="2"/>
        <v>9632</v>
      </c>
      <c r="J15" s="61">
        <f t="shared" si="2"/>
        <v>-25254</v>
      </c>
      <c r="K15" s="61">
        <f t="shared" si="2"/>
        <v>0</v>
      </c>
      <c r="L15" s="344">
        <f t="shared" si="1"/>
        <v>3265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-143</v>
      </c>
      <c r="K16" s="60"/>
      <c r="L16" s="344">
        <f t="shared" si="1"/>
        <v>-143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6011</v>
      </c>
      <c r="D29" s="59">
        <f aca="true" t="shared" si="6" ref="D29:M29">D17+D20+D21+D24+D28+D27+D15+D16</f>
        <v>7651</v>
      </c>
      <c r="E29" s="59">
        <f t="shared" si="6"/>
        <v>5224</v>
      </c>
      <c r="F29" s="59">
        <f t="shared" si="6"/>
        <v>1</v>
      </c>
      <c r="G29" s="59">
        <f t="shared" si="6"/>
        <v>0</v>
      </c>
      <c r="H29" s="59">
        <f t="shared" si="6"/>
        <v>0</v>
      </c>
      <c r="I29" s="59">
        <f t="shared" si="6"/>
        <v>9632</v>
      </c>
      <c r="J29" s="59">
        <f t="shared" si="6"/>
        <v>-25397</v>
      </c>
      <c r="K29" s="59">
        <f t="shared" si="6"/>
        <v>0</v>
      </c>
      <c r="L29" s="344">
        <f t="shared" si="1"/>
        <v>3122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6011</v>
      </c>
      <c r="D32" s="59">
        <f t="shared" si="7"/>
        <v>7651</v>
      </c>
      <c r="E32" s="59">
        <f t="shared" si="7"/>
        <v>5224</v>
      </c>
      <c r="F32" s="59">
        <f t="shared" si="7"/>
        <v>1</v>
      </c>
      <c r="G32" s="59">
        <f t="shared" si="7"/>
        <v>0</v>
      </c>
      <c r="H32" s="59">
        <f t="shared" si="7"/>
        <v>0</v>
      </c>
      <c r="I32" s="59">
        <f t="shared" si="7"/>
        <v>9632</v>
      </c>
      <c r="J32" s="59">
        <f t="shared" si="7"/>
        <v>-25397</v>
      </c>
      <c r="K32" s="59">
        <f t="shared" si="7"/>
        <v>0</v>
      </c>
      <c r="L32" s="344">
        <f t="shared" si="1"/>
        <v>3122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859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381</v>
      </c>
      <c r="E38" s="592"/>
      <c r="F38" s="592" t="s">
        <v>865</v>
      </c>
      <c r="G38" s="592"/>
      <c r="H38" s="592"/>
      <c r="I38" s="592"/>
      <c r="J38" s="15" t="s">
        <v>854</v>
      </c>
      <c r="K38" s="15"/>
      <c r="L38" s="592" t="s">
        <v>863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8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ИНТЕРКАПИТАЛ ПРОПЪРТИ ДИВЕЛОПМЪНТ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131397743</v>
      </c>
      <c r="P2" s="483"/>
      <c r="Q2" s="483"/>
      <c r="R2" s="526"/>
    </row>
    <row r="3" spans="1:18" ht="15">
      <c r="A3" s="598" t="s">
        <v>5</v>
      </c>
      <c r="B3" s="599"/>
      <c r="C3" s="601" t="str">
        <f>'справка №1-БАЛАНС'!E5</f>
        <v>01.01.2016-30.06.2016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11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05"/>
      <c r="B6" s="606"/>
      <c r="C6" s="61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5133</v>
      </c>
      <c r="E9" s="189"/>
      <c r="F9" s="189"/>
      <c r="G9" s="74">
        <f>D9+E9-F9</f>
        <v>5133</v>
      </c>
      <c r="H9" s="65"/>
      <c r="I9" s="65"/>
      <c r="J9" s="74">
        <f>G9+H9-I9</f>
        <v>5133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5133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</v>
      </c>
      <c r="E11" s="189"/>
      <c r="F11" s="189"/>
      <c r="G11" s="74">
        <f t="shared" si="2"/>
        <v>1</v>
      </c>
      <c r="H11" s="65"/>
      <c r="I11" s="65"/>
      <c r="J11" s="74">
        <f t="shared" si="3"/>
        <v>1</v>
      </c>
      <c r="K11" s="65">
        <v>1</v>
      </c>
      <c r="L11" s="65"/>
      <c r="M11" s="65"/>
      <c r="N11" s="74">
        <f t="shared" si="4"/>
        <v>1</v>
      </c>
      <c r="O11" s="65"/>
      <c r="P11" s="65"/>
      <c r="Q11" s="74">
        <f t="shared" si="0"/>
        <v>1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855</v>
      </c>
      <c r="B15" s="374" t="s">
        <v>856</v>
      </c>
      <c r="C15" s="456" t="s">
        <v>857</v>
      </c>
      <c r="D15" s="457">
        <v>7073</v>
      </c>
      <c r="E15" s="457"/>
      <c r="F15" s="457"/>
      <c r="G15" s="74">
        <f t="shared" si="2"/>
        <v>7073</v>
      </c>
      <c r="H15" s="458"/>
      <c r="I15" s="458"/>
      <c r="J15" s="74">
        <f t="shared" si="3"/>
        <v>7073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7073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548</v>
      </c>
      <c r="E16" s="189"/>
      <c r="F16" s="189"/>
      <c r="G16" s="74">
        <f t="shared" si="2"/>
        <v>548</v>
      </c>
      <c r="H16" s="65"/>
      <c r="I16" s="65"/>
      <c r="J16" s="74">
        <f t="shared" si="3"/>
        <v>548</v>
      </c>
      <c r="K16" s="65">
        <v>285</v>
      </c>
      <c r="L16" s="65">
        <v>27</v>
      </c>
      <c r="M16" s="65"/>
      <c r="N16" s="74">
        <f t="shared" si="4"/>
        <v>312</v>
      </c>
      <c r="O16" s="65"/>
      <c r="P16" s="65"/>
      <c r="Q16" s="74">
        <f aca="true" t="shared" si="5" ref="Q16:Q25">N16+O16-P16</f>
        <v>312</v>
      </c>
      <c r="R16" s="74">
        <f aca="true" t="shared" si="6" ref="R16:R25">J16-Q16</f>
        <v>236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12755</v>
      </c>
      <c r="E17" s="194">
        <f>SUM(E9:E16)</f>
        <v>0</v>
      </c>
      <c r="F17" s="194">
        <f>SUM(F9:F16)</f>
        <v>0</v>
      </c>
      <c r="G17" s="74">
        <f t="shared" si="2"/>
        <v>12755</v>
      </c>
      <c r="H17" s="75">
        <f>SUM(H9:H16)</f>
        <v>0</v>
      </c>
      <c r="I17" s="75">
        <f>SUM(I9:I16)</f>
        <v>0</v>
      </c>
      <c r="J17" s="74">
        <f t="shared" si="3"/>
        <v>12755</v>
      </c>
      <c r="K17" s="75">
        <f>SUM(K9:K16)</f>
        <v>286</v>
      </c>
      <c r="L17" s="75">
        <f>SUM(L9:L16)</f>
        <v>27</v>
      </c>
      <c r="M17" s="75">
        <f>SUM(M9:M16)</f>
        <v>0</v>
      </c>
      <c r="N17" s="74">
        <f t="shared" si="4"/>
        <v>313</v>
      </c>
      <c r="O17" s="75">
        <f>SUM(O9:O16)</f>
        <v>0</v>
      </c>
      <c r="P17" s="75">
        <f>SUM(P9:P16)</f>
        <v>0</v>
      </c>
      <c r="Q17" s="74">
        <f t="shared" si="5"/>
        <v>313</v>
      </c>
      <c r="R17" s="74">
        <f t="shared" si="6"/>
        <v>12442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35970</v>
      </c>
      <c r="E18" s="187"/>
      <c r="F18" s="187">
        <v>157</v>
      </c>
      <c r="G18" s="74">
        <f t="shared" si="2"/>
        <v>35813</v>
      </c>
      <c r="H18" s="63"/>
      <c r="I18" s="63"/>
      <c r="J18" s="74">
        <f t="shared" si="3"/>
        <v>35813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35813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5</v>
      </c>
      <c r="H27" s="70">
        <f t="shared" si="8"/>
        <v>0</v>
      </c>
      <c r="I27" s="70">
        <f t="shared" si="8"/>
        <v>0</v>
      </c>
      <c r="J27" s="71">
        <f t="shared" si="3"/>
        <v>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5</v>
      </c>
      <c r="H38" s="75">
        <f t="shared" si="12"/>
        <v>0</v>
      </c>
      <c r="I38" s="75">
        <f t="shared" si="12"/>
        <v>0</v>
      </c>
      <c r="J38" s="74">
        <f t="shared" si="3"/>
        <v>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48733</v>
      </c>
      <c r="E40" s="438">
        <f>E17+E18+E19+E25+E38+E39</f>
        <v>0</v>
      </c>
      <c r="F40" s="438">
        <f aca="true" t="shared" si="13" ref="F40:R40">F17+F18+F19+F25+F38+F39</f>
        <v>157</v>
      </c>
      <c r="G40" s="438">
        <f t="shared" si="13"/>
        <v>48576</v>
      </c>
      <c r="H40" s="438">
        <f t="shared" si="13"/>
        <v>0</v>
      </c>
      <c r="I40" s="438">
        <f t="shared" si="13"/>
        <v>0</v>
      </c>
      <c r="J40" s="438">
        <f t="shared" si="13"/>
        <v>48576</v>
      </c>
      <c r="K40" s="438">
        <f t="shared" si="13"/>
        <v>289</v>
      </c>
      <c r="L40" s="438">
        <f t="shared" si="13"/>
        <v>27</v>
      </c>
      <c r="M40" s="438">
        <f t="shared" si="13"/>
        <v>0</v>
      </c>
      <c r="N40" s="438">
        <f t="shared" si="13"/>
        <v>316</v>
      </c>
      <c r="O40" s="438">
        <f t="shared" si="13"/>
        <v>0</v>
      </c>
      <c r="P40" s="438">
        <f t="shared" si="13"/>
        <v>0</v>
      </c>
      <c r="Q40" s="438">
        <f t="shared" si="13"/>
        <v>316</v>
      </c>
      <c r="R40" s="438">
        <f t="shared" si="13"/>
        <v>48260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13" t="s">
        <v>865</v>
      </c>
      <c r="L44" s="613"/>
      <c r="M44" s="613"/>
      <c r="N44" s="613"/>
      <c r="O44" s="607" t="s">
        <v>862</v>
      </c>
      <c r="P44" s="608"/>
      <c r="Q44" s="608"/>
      <c r="R44" s="60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4">
      <selection activeCell="C83" sqref="C8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ИНТЕРКАПИТАЛ ПРОПЪРТИ ДИВЕЛОПМЪНТ АДСИЦ</v>
      </c>
      <c r="C3" s="621"/>
      <c r="D3" s="526" t="s">
        <v>2</v>
      </c>
      <c r="E3" s="107">
        <f>'справка №1-БАЛАНС'!H3</f>
        <v>131397743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01.01.2016-30.06.2016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2323</v>
      </c>
      <c r="D24" s="119">
        <f>SUM(D25:D27)</f>
        <v>2323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2323</v>
      </c>
      <c r="D27" s="108">
        <v>2323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4555</v>
      </c>
      <c r="D28" s="108">
        <v>4555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232</v>
      </c>
      <c r="D29" s="108">
        <v>232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16</v>
      </c>
      <c r="E33" s="121">
        <f>SUM(E34:E37)</f>
        <v>-16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>
        <v>16</v>
      </c>
      <c r="E34" s="120">
        <f t="shared" si="0"/>
        <v>-16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158</v>
      </c>
      <c r="D38" s="105">
        <f>SUM(D39:D42)</f>
        <v>158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158</v>
      </c>
      <c r="D42" s="108">
        <v>158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7268</v>
      </c>
      <c r="D43" s="104">
        <f>D24+D28+D29+D31+D30+D32+D33+D38</f>
        <v>7284</v>
      </c>
      <c r="E43" s="118">
        <f>E24+E28+E29+E31+E30+E32+E33+E38</f>
        <v>-16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7268</v>
      </c>
      <c r="D44" s="103">
        <f>D43+D21+D19+D9</f>
        <v>7284</v>
      </c>
      <c r="E44" s="118">
        <f>E43+E21+E19+E9</f>
        <v>-16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4766</v>
      </c>
      <c r="D63" s="108"/>
      <c r="E63" s="119">
        <f t="shared" si="1"/>
        <v>4766</v>
      </c>
      <c r="F63" s="110"/>
    </row>
    <row r="64" spans="1:6" ht="12">
      <c r="A64" s="396" t="s">
        <v>705</v>
      </c>
      <c r="B64" s="397" t="s">
        <v>706</v>
      </c>
      <c r="C64" s="108">
        <v>1672</v>
      </c>
      <c r="D64" s="108"/>
      <c r="E64" s="119">
        <f t="shared" si="1"/>
        <v>1672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6438</v>
      </c>
      <c r="D66" s="103">
        <f>D52+D56+D61+D62+D63+D64</f>
        <v>0</v>
      </c>
      <c r="E66" s="119">
        <f t="shared" si="1"/>
        <v>6438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2467</v>
      </c>
      <c r="D71" s="105">
        <f>SUM(D72:D74)</f>
        <v>2467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2467</v>
      </c>
      <c r="D74" s="108">
        <v>2467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22924</v>
      </c>
      <c r="D75" s="103">
        <f>D76+D78</f>
        <v>22924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f>23649-490-235</f>
        <v>22924</v>
      </c>
      <c r="D76" s="108">
        <f>23649-490-235</f>
        <v>22924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785</v>
      </c>
      <c r="D80" s="103">
        <f>SUM(D81:D84)</f>
        <v>725</v>
      </c>
      <c r="E80" s="103">
        <f>SUM(E81:E84)</f>
        <v>60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490</v>
      </c>
      <c r="D82" s="108">
        <v>490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295</v>
      </c>
      <c r="D83" s="108">
        <v>235</v>
      </c>
      <c r="E83" s="119">
        <f t="shared" si="1"/>
        <v>60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12292</v>
      </c>
      <c r="D85" s="104">
        <f>SUM(D86:D90)+D94</f>
        <v>12292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3933</v>
      </c>
      <c r="D87" s="108">
        <v>3933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8169</v>
      </c>
      <c r="D88" s="108">
        <v>8169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127</v>
      </c>
      <c r="D89" s="108">
        <v>127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56</v>
      </c>
      <c r="D94" s="108">
        <v>56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10692</v>
      </c>
      <c r="D95" s="108">
        <v>10692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49160</v>
      </c>
      <c r="D96" s="104">
        <f>D85+D80+D75+D71+D95</f>
        <v>49100</v>
      </c>
      <c r="E96" s="104">
        <f>E85+E80+E75+E71+E95</f>
        <v>60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55598</v>
      </c>
      <c r="D97" s="104">
        <f>D96+D68+D66</f>
        <v>49100</v>
      </c>
      <c r="E97" s="104">
        <f>E96+E68+E66</f>
        <v>6498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868</v>
      </c>
      <c r="B109" s="615"/>
      <c r="C109" s="615" t="s">
        <v>864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968503937007874" right="0.1968503937007874" top="0.9055118110236221" bottom="0.7874015748031497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B31" sqref="B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3" t="str">
        <f>'справка №1-БАЛАНС'!E3</f>
        <v>ИНТЕРКАПИТАЛ ПРОПЪРТИ ДИВЕЛОПМЪНТ АДСИЦ</v>
      </c>
      <c r="C4" s="623"/>
      <c r="D4" s="623"/>
      <c r="E4" s="623"/>
      <c r="F4" s="623"/>
      <c r="G4" s="628" t="s">
        <v>2</v>
      </c>
      <c r="H4" s="628"/>
      <c r="I4" s="500">
        <f>'справка №1-БАЛАНС'!H3</f>
        <v>131397743</v>
      </c>
    </row>
    <row r="5" spans="1:9" ht="15">
      <c r="A5" s="501" t="s">
        <v>5</v>
      </c>
      <c r="B5" s="624" t="str">
        <f>'справка №1-БАЛАНС'!E5</f>
        <v>01.01.2016-30.06.2016</v>
      </c>
      <c r="C5" s="624"/>
      <c r="D5" s="624"/>
      <c r="E5" s="624"/>
      <c r="F5" s="624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779</v>
      </c>
      <c r="B30" s="625" t="s">
        <v>871</v>
      </c>
      <c r="C30" s="625"/>
      <c r="D30" s="459" t="s">
        <v>818</v>
      </c>
      <c r="E30" s="622" t="s">
        <v>865</v>
      </c>
      <c r="F30" s="622"/>
      <c r="G30" s="622"/>
      <c r="H30" s="420" t="s">
        <v>780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622" t="s">
        <v>863</v>
      </c>
      <c r="I31" s="622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8">
    <mergeCell ref="H31:I31"/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1968503937007874" bottom="0.1968503937007874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8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ИНТЕРКАПИТАЛ ПРОПЪРТИ ДИВЕЛОПМЪНТ АДСИЦ</v>
      </c>
      <c r="C5" s="629"/>
      <c r="D5" s="629"/>
      <c r="E5" s="570" t="s">
        <v>2</v>
      </c>
      <c r="F5" s="451">
        <f>'справка №1-БАЛАНС'!H3</f>
        <v>131397743</v>
      </c>
    </row>
    <row r="6" spans="1:13" ht="15" customHeight="1">
      <c r="A6" s="27" t="s">
        <v>821</v>
      </c>
      <c r="B6" s="630" t="str">
        <f>'справка №1-БАЛАНС'!E5</f>
        <v>01.01.2016-30.06.2016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861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5</v>
      </c>
      <c r="D79" s="429"/>
      <c r="E79" s="429">
        <f>E78+E61+E44+E27</f>
        <v>0</v>
      </c>
      <c r="F79" s="442">
        <f>F78+F61+F44+F27</f>
        <v>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1" t="s">
        <v>864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862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2015-08-11T14:30:03Z</cp:lastPrinted>
  <dcterms:created xsi:type="dcterms:W3CDTF">2000-06-29T12:02:40Z</dcterms:created>
  <dcterms:modified xsi:type="dcterms:W3CDTF">2016-07-27T09:35:34Z</dcterms:modified>
  <cp:category/>
  <cp:version/>
  <cp:contentType/>
  <cp:contentStatus/>
</cp:coreProperties>
</file>